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3250" windowHeight="1227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C18" i="2" l="1"/>
  <c r="C17" i="2"/>
  <c r="C16" i="2"/>
  <c r="C15" i="2"/>
  <c r="C14" i="2"/>
  <c r="C13" i="2"/>
  <c r="C12" i="2"/>
  <c r="C11" i="2"/>
  <c r="C10" i="2"/>
  <c r="C9" i="2"/>
  <c r="C8" i="2"/>
  <c r="U16" i="2" l="1"/>
  <c r="R16" i="2"/>
  <c r="R13" i="2"/>
  <c r="R14" i="2"/>
  <c r="R15" i="2"/>
  <c r="R18" i="2"/>
  <c r="R17" i="2"/>
  <c r="R7" i="2"/>
  <c r="R8" i="2"/>
  <c r="R9" i="2"/>
  <c r="R10" i="2"/>
  <c r="R11" i="2"/>
  <c r="R12" i="2"/>
  <c r="F9" i="2"/>
  <c r="T8" i="2" l="1"/>
  <c r="U8" i="2" s="1"/>
  <c r="F8" i="2"/>
  <c r="T12" i="2" l="1"/>
  <c r="U12" i="2" s="1"/>
  <c r="F12" i="2"/>
  <c r="F7" i="2" l="1"/>
  <c r="F10" i="2"/>
  <c r="S19" i="2"/>
  <c r="T11" i="2" l="1"/>
  <c r="F11" i="2"/>
  <c r="T13" i="2"/>
  <c r="U13" i="2" s="1"/>
  <c r="T9" i="2"/>
  <c r="U9" i="2" s="1"/>
  <c r="T7" i="2" l="1"/>
  <c r="U7" i="2" s="1"/>
  <c r="T10" i="2"/>
  <c r="U10" i="2" s="1"/>
  <c r="T17" i="2"/>
  <c r="U17" i="2" s="1"/>
  <c r="T18" i="2"/>
  <c r="U18" i="2" s="1"/>
  <c r="T14" i="2"/>
  <c r="U14" i="2" s="1"/>
  <c r="T15" i="2"/>
  <c r="U15" i="2" s="1"/>
  <c r="T16" i="2"/>
  <c r="F13" i="2"/>
  <c r="F14" i="2"/>
  <c r="F15" i="2"/>
  <c r="F16" i="2"/>
  <c r="F17" i="2"/>
  <c r="F18" i="2"/>
  <c r="T19" i="2" l="1"/>
  <c r="U11" i="2"/>
  <c r="U19" i="2" s="1"/>
</calcChain>
</file>

<file path=xl/sharedStrings.xml><?xml version="1.0" encoding="utf-8"?>
<sst xmlns="http://schemas.openxmlformats.org/spreadsheetml/2006/main" count="65" uniqueCount="37">
  <si>
    <t>код ИП</t>
  </si>
  <si>
    <t>Модель нового ТС/оборудования</t>
  </si>
  <si>
    <t xml:space="preserve">Дефлятор 2016/2015 </t>
  </si>
  <si>
    <t xml:space="preserve">Дефлятор 2017/2016 </t>
  </si>
  <si>
    <t xml:space="preserve">Дефлятор 2018/2017 </t>
  </si>
  <si>
    <t xml:space="preserve">Дефлятор 2019/2018 </t>
  </si>
  <si>
    <t>Дефлятор 2020/2019</t>
  </si>
  <si>
    <t>Дефлятор 2021/2020</t>
  </si>
  <si>
    <t>Дефлятор 2022/2021</t>
  </si>
  <si>
    <t>Год реализации</t>
  </si>
  <si>
    <t>Стоимость в ценах базового,  года тыс. руб.с НДС</t>
  </si>
  <si>
    <t>Всего, в тыс.руб. без НДС</t>
  </si>
  <si>
    <t>Стоимость  за 1 ед. оборудования в прогнозных ценах, тыс. руб. без НДС</t>
  </si>
  <si>
    <t>В ценах 2016 года</t>
  </si>
  <si>
    <t>Всего, в тыс.руб. с НДС</t>
  </si>
  <si>
    <t>Нименование ИП</t>
  </si>
  <si>
    <t>Количество</t>
  </si>
  <si>
    <t>Стоимость в ценах базового,  года тыс. руб.без НДС</t>
  </si>
  <si>
    <t>Итого</t>
  </si>
  <si>
    <t>Начальник отдела инвестиций</t>
  </si>
  <si>
    <t>дата составления</t>
  </si>
  <si>
    <t>G_000-56-1-07.10-0153</t>
  </si>
  <si>
    <t>УАЗ-390995</t>
  </si>
  <si>
    <t>исполнитель: 
инженер отдела инвестиций Силин С.В.</t>
  </si>
  <si>
    <t>Источник ценовой информации</t>
  </si>
  <si>
    <t>в т.ч. расходы на государственную регистрацию автотранспорта, тыс. руб. НДС не облагаются</t>
  </si>
  <si>
    <t>Ю.В.Скорик</t>
  </si>
  <si>
    <t>Дефлятор 2023/2022</t>
  </si>
  <si>
    <t>Дефлятор 2024/2023</t>
  </si>
  <si>
    <t>ком.предложение ООО Авторесурс 
ком.предложение ООО СоАВТООР                                 ком.предложение ООО триатон</t>
  </si>
  <si>
    <t>Договор от 06.05.2015 №273/15-02 ЗАО "ОПП Групп"</t>
  </si>
  <si>
    <t>Договор № 507/1491/17 ООО УАЗ</t>
  </si>
  <si>
    <t>Договор от 26.05.2015 №273/15-05 ЗАО "ОПП Групп"</t>
  </si>
  <si>
    <t>ком.предложение ООО Авторесурс 
ком.предложение ООО СоАВТОР                                 ком.предложение ООО триатон</t>
  </si>
  <si>
    <t>Договор от 20.06.2016 №157-418-16 ПАО УАЗ (доп. соглаш. №1 п. 15, 16)</t>
  </si>
  <si>
    <t>Приобретение легковых автомобилей повышенной проходимости (64 шт.)</t>
  </si>
  <si>
    <t>Сметный расчет по ИП G_000-56-1-07.10-0153; Приобретение легковых автомобилей повышенной проходимости (64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</si>
</sst>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(* #,##0.00_);_(* \(#,##0.00\);_(* &quot;-&quot;??_);_(@_)"/>
    <numFmt numFmtId="167" formatCode="0.000"/>
    <numFmt numFmtId="168" formatCode="0.00000"/>
    <numFmt numFmtId="169" formatCode="#,##0.00000"/>
    <numFmt numFmtId="170" formatCode="0.0000000000"/>
  </numFmts>
  <fonts count="17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8.4"/>
      <color indexed="12"/>
      <name val="Arial"/>
      <family val="2"/>
      <charset val="204"/>
    </font>
    <font>
      <sz val="10"/>
      <name val="Helv"/>
      <charset val="204"/>
    </font>
    <font>
      <sz val="10"/>
      <color rgb="FFFF0000"/>
      <name val="Arial"/>
      <family val="2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70C0"/>
      <name val="Times New Roman"/>
      <family val="1"/>
      <charset val="204"/>
    </font>
    <font>
      <sz val="10"/>
      <color rgb="FF0070C0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166" fontId="6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9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41">
    <xf numFmtId="0" fontId="0" fillId="0" borderId="0" xfId="0"/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 applyFont="1"/>
    <xf numFmtId="1" fontId="4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/>
    </xf>
    <xf numFmtId="2" fontId="0" fillId="0" borderId="0" xfId="0" applyNumberFormat="1"/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4" xfId="1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7" fontId="5" fillId="2" borderId="3" xfId="1" applyNumberFormat="1" applyFont="1" applyFill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center" vertical="center" wrapText="1"/>
    </xf>
    <xf numFmtId="169" fontId="10" fillId="0" borderId="0" xfId="0" applyNumberFormat="1" applyFont="1"/>
    <xf numFmtId="0" fontId="14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169" fontId="4" fillId="0" borderId="1" xfId="1" applyNumberFormat="1" applyFont="1" applyFill="1" applyBorder="1" applyAlignment="1">
      <alignment horizontal="center" vertical="center"/>
    </xf>
    <xf numFmtId="1" fontId="0" fillId="0" borderId="0" xfId="0" applyNumberFormat="1" applyFont="1"/>
    <xf numFmtId="4" fontId="15" fillId="0" borderId="0" xfId="0" applyNumberFormat="1" applyFont="1"/>
    <xf numFmtId="169" fontId="5" fillId="0" borderId="1" xfId="1" applyNumberFormat="1" applyFont="1" applyFill="1" applyBorder="1" applyAlignment="1">
      <alignment horizontal="center" vertical="center"/>
    </xf>
    <xf numFmtId="169" fontId="5" fillId="0" borderId="1" xfId="1" applyNumberFormat="1" applyFont="1" applyFill="1" applyBorder="1" applyAlignment="1">
      <alignment horizontal="center" vertical="center" wrapText="1"/>
    </xf>
    <xf numFmtId="170" fontId="0" fillId="0" borderId="0" xfId="0" applyNumberFormat="1"/>
    <xf numFmtId="169" fontId="0" fillId="0" borderId="0" xfId="0" applyNumberFormat="1"/>
    <xf numFmtId="0" fontId="16" fillId="0" borderId="0" xfId="0" applyFont="1"/>
  </cellXfs>
  <cellStyles count="16">
    <cellStyle name="Гиперссылка 2" xfId="4"/>
    <cellStyle name="Обычный" xfId="0" builtinId="0"/>
    <cellStyle name="Обычный 13" xfId="5"/>
    <cellStyle name="Обычный 2" xfId="6"/>
    <cellStyle name="Обычный 3" xfId="7"/>
    <cellStyle name="Обычный 3 2" xfId="8"/>
    <cellStyle name="Обычный 4" xfId="1"/>
    <cellStyle name="Обычный 4 2" xfId="3"/>
    <cellStyle name="Обычный 6" xfId="9"/>
    <cellStyle name="Стиль 1" xfId="10"/>
    <cellStyle name="Финансовый 2" xfId="11"/>
    <cellStyle name="Финансовый 2 2" xfId="12"/>
    <cellStyle name="Финансовый 3" xfId="13"/>
    <cellStyle name="Финансовый 3 2" xfId="14"/>
    <cellStyle name="Финансовый 3 2 2" xfId="2"/>
    <cellStyle name="Финансов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429185</xdr:colOff>
      <xdr:row>21</xdr:row>
      <xdr:rowOff>39780</xdr:rowOff>
    </xdr:from>
    <xdr:to>
      <xdr:col>4</xdr:col>
      <xdr:colOff>1494304</xdr:colOff>
      <xdr:row>25</xdr:row>
      <xdr:rowOff>58831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9420" y="8444192"/>
          <a:ext cx="1065119" cy="646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1"/>
  <sheetViews>
    <sheetView tabSelected="1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2" sqref="I2"/>
    </sheetView>
  </sheetViews>
  <sheetFormatPr defaultRowHeight="12.75" x14ac:dyDescent="0.2"/>
  <cols>
    <col min="1" max="1" width="10.7109375" customWidth="1"/>
    <col min="2" max="2" width="21.85546875" customWidth="1"/>
    <col min="3" max="3" width="42.7109375" customWidth="1"/>
    <col min="4" max="4" width="42.85546875" hidden="1" customWidth="1"/>
    <col min="5" max="5" width="42.85546875" customWidth="1"/>
    <col min="6" max="6" width="15.140625" customWidth="1"/>
    <col min="7" max="9" width="12" customWidth="1"/>
    <col min="10" max="10" width="10.28515625" customWidth="1"/>
    <col min="11" max="11" width="11.140625" customWidth="1"/>
    <col min="12" max="12" width="9.85546875" customWidth="1"/>
    <col min="13" max="13" width="11.42578125" customWidth="1"/>
    <col min="14" max="14" width="10.42578125" customWidth="1"/>
    <col min="15" max="17" width="12.42578125" customWidth="1"/>
    <col min="18" max="18" width="15.42578125" customWidth="1"/>
    <col min="19" max="19" width="12.5703125" customWidth="1"/>
    <col min="20" max="20" width="15.28515625" customWidth="1"/>
    <col min="21" max="21" width="13.7109375" customWidth="1"/>
    <col min="22" max="22" width="9.140625" hidden="1" customWidth="1"/>
    <col min="24" max="24" width="12.5703125" bestFit="1" customWidth="1"/>
  </cols>
  <sheetData>
    <row r="2" spans="1:24" ht="15.75" x14ac:dyDescent="0.25">
      <c r="I2" s="40" t="s">
        <v>36</v>
      </c>
    </row>
    <row r="3" spans="1:24" x14ac:dyDescent="0.2">
      <c r="I3" s="7"/>
    </row>
    <row r="4" spans="1:24" x14ac:dyDescent="0.2">
      <c r="T4" t="s">
        <v>13</v>
      </c>
    </row>
    <row r="5" spans="1:24" ht="108" x14ac:dyDescent="0.2">
      <c r="A5" s="6" t="s">
        <v>9</v>
      </c>
      <c r="B5" s="6" t="s">
        <v>0</v>
      </c>
      <c r="C5" s="6" t="s">
        <v>15</v>
      </c>
      <c r="D5" s="6" t="s">
        <v>1</v>
      </c>
      <c r="E5" s="17" t="s">
        <v>24</v>
      </c>
      <c r="F5" s="6" t="s">
        <v>10</v>
      </c>
      <c r="G5" s="23" t="s">
        <v>17</v>
      </c>
      <c r="H5" s="25" t="s">
        <v>25</v>
      </c>
      <c r="I5" s="24" t="s">
        <v>2</v>
      </c>
      <c r="J5" s="6" t="s">
        <v>3</v>
      </c>
      <c r="K5" s="6" t="s">
        <v>4</v>
      </c>
      <c r="L5" s="6" t="s">
        <v>5</v>
      </c>
      <c r="M5" s="6" t="s">
        <v>6</v>
      </c>
      <c r="N5" s="6" t="s">
        <v>7</v>
      </c>
      <c r="O5" s="6" t="s">
        <v>8</v>
      </c>
      <c r="P5" s="6" t="s">
        <v>27</v>
      </c>
      <c r="Q5" s="6" t="s">
        <v>28</v>
      </c>
      <c r="R5" s="6" t="s">
        <v>12</v>
      </c>
      <c r="S5" s="6" t="s">
        <v>16</v>
      </c>
      <c r="T5" s="6" t="s">
        <v>11</v>
      </c>
      <c r="U5" s="9" t="s">
        <v>14</v>
      </c>
    </row>
    <row r="6" spans="1:24" x14ac:dyDescent="0.2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  <c r="P6" s="6">
        <v>16</v>
      </c>
      <c r="Q6" s="6">
        <v>17</v>
      </c>
      <c r="R6" s="6">
        <v>18</v>
      </c>
      <c r="S6" s="6">
        <v>19</v>
      </c>
      <c r="T6" s="6">
        <v>20</v>
      </c>
      <c r="U6" s="6">
        <v>21</v>
      </c>
    </row>
    <row r="7" spans="1:24" ht="39" customHeight="1" x14ac:dyDescent="0.2">
      <c r="A7" s="3">
        <v>2015</v>
      </c>
      <c r="B7" s="3" t="s">
        <v>21</v>
      </c>
      <c r="C7" s="3" t="s">
        <v>35</v>
      </c>
      <c r="D7" s="19" t="s">
        <v>22</v>
      </c>
      <c r="E7" s="31" t="s">
        <v>32</v>
      </c>
      <c r="F7" s="14">
        <f t="shared" ref="F7:F10" si="0">G7*1.18</f>
        <v>499.99549999999999</v>
      </c>
      <c r="G7" s="20">
        <v>423.72500000000002</v>
      </c>
      <c r="H7" s="3">
        <v>2.85</v>
      </c>
      <c r="I7" s="26">
        <v>1</v>
      </c>
      <c r="J7" s="26">
        <v>1</v>
      </c>
      <c r="K7" s="26">
        <v>1</v>
      </c>
      <c r="L7" s="26">
        <v>1</v>
      </c>
      <c r="M7" s="26">
        <v>1</v>
      </c>
      <c r="N7" s="26">
        <v>1</v>
      </c>
      <c r="O7" s="26">
        <v>1</v>
      </c>
      <c r="P7" s="26">
        <v>1</v>
      </c>
      <c r="Q7" s="26">
        <v>1</v>
      </c>
      <c r="R7" s="27">
        <f t="shared" ref="R7:R9" si="1">(G7+H7)*I7*J7*K7*L7*M7*N7*O7*P7*Q7</f>
        <v>426.57500000000005</v>
      </c>
      <c r="S7" s="3">
        <v>1</v>
      </c>
      <c r="T7" s="27">
        <f>R7*S7</f>
        <v>426.57500000000005</v>
      </c>
      <c r="U7" s="28">
        <f t="shared" ref="U7:U10" si="2">(T7-H7*S7)*1.18+H7*S7</f>
        <v>502.84550000000002</v>
      </c>
    </row>
    <row r="8" spans="1:24" ht="39" customHeight="1" x14ac:dyDescent="0.2">
      <c r="A8" s="3">
        <v>2015</v>
      </c>
      <c r="B8" s="3" t="s">
        <v>21</v>
      </c>
      <c r="C8" s="3" t="str">
        <f>C7</f>
        <v>Приобретение легковых автомобилей повышенной проходимости (64 шт.)</v>
      </c>
      <c r="D8" s="19" t="s">
        <v>22</v>
      </c>
      <c r="E8" s="31" t="s">
        <v>30</v>
      </c>
      <c r="F8" s="14">
        <f t="shared" ref="F8" si="3">G8*1.18</f>
        <v>830.71999999999991</v>
      </c>
      <c r="G8" s="20">
        <v>704</v>
      </c>
      <c r="H8" s="3">
        <v>2.85</v>
      </c>
      <c r="I8" s="26">
        <v>1</v>
      </c>
      <c r="J8" s="26">
        <v>1</v>
      </c>
      <c r="K8" s="26">
        <v>1</v>
      </c>
      <c r="L8" s="26">
        <v>1</v>
      </c>
      <c r="M8" s="26">
        <v>1</v>
      </c>
      <c r="N8" s="26">
        <v>1</v>
      </c>
      <c r="O8" s="26">
        <v>1</v>
      </c>
      <c r="P8" s="26">
        <v>1</v>
      </c>
      <c r="Q8" s="26">
        <v>1</v>
      </c>
      <c r="R8" s="27">
        <f t="shared" si="1"/>
        <v>706.85</v>
      </c>
      <c r="S8" s="3">
        <v>2</v>
      </c>
      <c r="T8" s="27">
        <f>R8*S8</f>
        <v>1413.7</v>
      </c>
      <c r="U8" s="28">
        <f t="shared" ref="U8" si="4">(T8-H8*S8)*1.18+H8*S8</f>
        <v>1667.1399999999999</v>
      </c>
    </row>
    <row r="9" spans="1:24" ht="39" customHeight="1" x14ac:dyDescent="0.2">
      <c r="A9" s="3">
        <v>2016</v>
      </c>
      <c r="B9" s="3" t="s">
        <v>21</v>
      </c>
      <c r="C9" s="3" t="str">
        <f>C7</f>
        <v>Приобретение легковых автомобилей повышенной проходимости (64 шт.)</v>
      </c>
      <c r="D9" s="19" t="s">
        <v>22</v>
      </c>
      <c r="E9" s="31" t="s">
        <v>34</v>
      </c>
      <c r="F9" s="14">
        <f>G9*1.18</f>
        <v>469.21189599999997</v>
      </c>
      <c r="G9" s="20">
        <v>397.63720000000001</v>
      </c>
      <c r="H9" s="3">
        <v>2.85</v>
      </c>
      <c r="I9" s="26">
        <v>1</v>
      </c>
      <c r="J9" s="26">
        <v>1</v>
      </c>
      <c r="K9" s="26">
        <v>1</v>
      </c>
      <c r="L9" s="26">
        <v>1</v>
      </c>
      <c r="M9" s="26">
        <v>1</v>
      </c>
      <c r="N9" s="26">
        <v>1</v>
      </c>
      <c r="O9" s="26">
        <v>1</v>
      </c>
      <c r="P9" s="26">
        <v>1</v>
      </c>
      <c r="Q9" s="26">
        <v>1</v>
      </c>
      <c r="R9" s="27">
        <f t="shared" si="1"/>
        <v>400.48720000000003</v>
      </c>
      <c r="S9" s="3">
        <v>9</v>
      </c>
      <c r="T9" s="36">
        <f t="shared" ref="T9:T13" si="5">R9*S9</f>
        <v>3604.3848000000003</v>
      </c>
      <c r="U9" s="37">
        <f t="shared" si="2"/>
        <v>4248.5570639999996</v>
      </c>
    </row>
    <row r="10" spans="1:24" ht="39" customHeight="1" x14ac:dyDescent="0.2">
      <c r="A10" s="3">
        <v>2017</v>
      </c>
      <c r="B10" s="3" t="s">
        <v>21</v>
      </c>
      <c r="C10" s="3" t="str">
        <f>C7</f>
        <v>Приобретение легковых автомобилей повышенной проходимости (64 шт.)</v>
      </c>
      <c r="D10" s="19" t="s">
        <v>22</v>
      </c>
      <c r="E10" s="31" t="s">
        <v>31</v>
      </c>
      <c r="F10" s="14">
        <f t="shared" si="0"/>
        <v>634.85799499999996</v>
      </c>
      <c r="G10" s="20">
        <v>538.01525000000004</v>
      </c>
      <c r="H10" s="3">
        <v>2.85</v>
      </c>
      <c r="I10" s="26">
        <v>1</v>
      </c>
      <c r="J10" s="26">
        <v>1</v>
      </c>
      <c r="K10" s="26">
        <v>1</v>
      </c>
      <c r="L10" s="26">
        <v>1</v>
      </c>
      <c r="M10" s="26">
        <v>1</v>
      </c>
      <c r="N10" s="26">
        <v>1</v>
      </c>
      <c r="O10" s="26">
        <v>1</v>
      </c>
      <c r="P10" s="26">
        <v>1</v>
      </c>
      <c r="Q10" s="26">
        <v>1</v>
      </c>
      <c r="R10" s="27">
        <f>(G10+H10)*I10*J10*K10*L10*M10*N10*O10*P10*Q10</f>
        <v>540.86525000000006</v>
      </c>
      <c r="S10" s="32">
        <v>8</v>
      </c>
      <c r="T10" s="36">
        <f t="shared" si="5"/>
        <v>4326.9220000000005</v>
      </c>
      <c r="U10" s="37">
        <f t="shared" si="2"/>
        <v>5101.6639599999999</v>
      </c>
    </row>
    <row r="11" spans="1:24" ht="38.25" x14ac:dyDescent="0.2">
      <c r="A11" s="3">
        <v>2018</v>
      </c>
      <c r="B11" s="3" t="s">
        <v>21</v>
      </c>
      <c r="C11" s="3" t="str">
        <f>C7</f>
        <v>Приобретение легковых автомобилей повышенной проходимости (64 шт.)</v>
      </c>
      <c r="D11" s="19" t="s">
        <v>22</v>
      </c>
      <c r="E11" s="18" t="s">
        <v>29</v>
      </c>
      <c r="F11" s="14">
        <f>G11*1.18</f>
        <v>675.00000000000034</v>
      </c>
      <c r="G11" s="20">
        <v>572.03389830508502</v>
      </c>
      <c r="H11" s="22">
        <v>2.85</v>
      </c>
      <c r="I11" s="26">
        <v>1</v>
      </c>
      <c r="J11" s="26">
        <v>1</v>
      </c>
      <c r="K11" s="26">
        <v>1.046</v>
      </c>
      <c r="L11" s="26">
        <v>1</v>
      </c>
      <c r="M11" s="26">
        <v>1</v>
      </c>
      <c r="N11" s="26">
        <v>1</v>
      </c>
      <c r="O11" s="26">
        <v>1</v>
      </c>
      <c r="P11" s="26">
        <v>1</v>
      </c>
      <c r="Q11" s="26">
        <v>1</v>
      </c>
      <c r="R11" s="27">
        <f>ROUND((G11+H11)*I11*J11*K11*L11*M11*N11*O11*P11*Q11,5)</f>
        <v>601.32856000000004</v>
      </c>
      <c r="S11" s="32">
        <v>15</v>
      </c>
      <c r="T11" s="36">
        <f>R11*S11</f>
        <v>9019.9284000000007</v>
      </c>
      <c r="U11" s="37">
        <f>(T11-H11*S11)*1.18+H11*S11</f>
        <v>10635.820512</v>
      </c>
      <c r="V11">
        <v>2.85</v>
      </c>
      <c r="X11" s="38"/>
    </row>
    <row r="12" spans="1:24" ht="24" x14ac:dyDescent="0.2">
      <c r="A12" s="3">
        <v>2018</v>
      </c>
      <c r="B12" s="3" t="s">
        <v>21</v>
      </c>
      <c r="C12" s="3" t="str">
        <f>C7</f>
        <v>Приобретение легковых автомобилей повышенной проходимости (64 шт.)</v>
      </c>
      <c r="D12" s="19" t="s">
        <v>22</v>
      </c>
      <c r="E12" s="31" t="s">
        <v>31</v>
      </c>
      <c r="F12" s="14">
        <f>G12*1.18</f>
        <v>634.85799499999996</v>
      </c>
      <c r="G12" s="20">
        <v>538.01525000000004</v>
      </c>
      <c r="H12" s="22">
        <v>2.85</v>
      </c>
      <c r="I12" s="26">
        <v>1</v>
      </c>
      <c r="J12" s="26">
        <v>1</v>
      </c>
      <c r="K12" s="26">
        <v>1</v>
      </c>
      <c r="L12" s="26">
        <v>1</v>
      </c>
      <c r="M12" s="26">
        <v>1</v>
      </c>
      <c r="N12" s="26">
        <v>1</v>
      </c>
      <c r="O12" s="26">
        <v>1</v>
      </c>
      <c r="P12" s="26">
        <v>1</v>
      </c>
      <c r="Q12" s="26">
        <v>1</v>
      </c>
      <c r="R12" s="27">
        <f t="shared" ref="R12" si="6">(G12+H12)*I12*J12*K12*L12*M12*N12*O12*P12*Q12</f>
        <v>540.86525000000006</v>
      </c>
      <c r="S12" s="32">
        <v>1</v>
      </c>
      <c r="T12" s="36">
        <f>R12*S12</f>
        <v>540.86525000000006</v>
      </c>
      <c r="U12" s="37">
        <f>(T12-H12*S12)*1.18+H12*S12</f>
        <v>637.70799499999998</v>
      </c>
      <c r="X12" s="38"/>
    </row>
    <row r="13" spans="1:24" ht="38.25" x14ac:dyDescent="0.2">
      <c r="A13" s="3">
        <v>2018</v>
      </c>
      <c r="B13" s="3" t="s">
        <v>21</v>
      </c>
      <c r="C13" s="3" t="str">
        <f>C7</f>
        <v>Приобретение легковых автомобилей повышенной проходимости (64 шт.)</v>
      </c>
      <c r="D13" s="19" t="s">
        <v>22</v>
      </c>
      <c r="E13" s="18" t="s">
        <v>33</v>
      </c>
      <c r="F13" s="14">
        <f t="shared" ref="F13:F18" si="7">G13*1.18</f>
        <v>675.00000000000034</v>
      </c>
      <c r="G13" s="20">
        <v>572.03389830508502</v>
      </c>
      <c r="H13" s="22">
        <v>2.85</v>
      </c>
      <c r="I13" s="26">
        <v>1</v>
      </c>
      <c r="J13" s="26">
        <v>1</v>
      </c>
      <c r="K13" s="26">
        <v>1.046</v>
      </c>
      <c r="L13" s="26">
        <v>1</v>
      </c>
      <c r="M13" s="26">
        <v>1</v>
      </c>
      <c r="N13" s="26">
        <v>1</v>
      </c>
      <c r="O13" s="26">
        <v>1</v>
      </c>
      <c r="P13" s="26">
        <v>1</v>
      </c>
      <c r="Q13" s="26">
        <v>1</v>
      </c>
      <c r="R13" s="27">
        <f t="shared" ref="R13:R15" si="8">ROUND((G13+H13)*I13*J13*K13*L13*M13*N13*O13*P13*Q13,5)</f>
        <v>601.32856000000004</v>
      </c>
      <c r="S13" s="32">
        <v>4</v>
      </c>
      <c r="T13" s="36">
        <f t="shared" si="5"/>
        <v>2405.3142400000002</v>
      </c>
      <c r="U13" s="37">
        <f>(T13-H13*S13)*1.18+H13*S13</f>
        <v>2836.2188031999999</v>
      </c>
      <c r="V13">
        <v>2.85</v>
      </c>
      <c r="X13" s="38"/>
    </row>
    <row r="14" spans="1:24" ht="38.25" x14ac:dyDescent="0.2">
      <c r="A14" s="3">
        <v>2019</v>
      </c>
      <c r="B14" s="3" t="s">
        <v>21</v>
      </c>
      <c r="C14" s="3" t="str">
        <f>C7</f>
        <v>Приобретение легковых автомобилей повышенной проходимости (64 шт.)</v>
      </c>
      <c r="D14" s="19" t="s">
        <v>22</v>
      </c>
      <c r="E14" s="18" t="s">
        <v>33</v>
      </c>
      <c r="F14" s="14">
        <f t="shared" si="7"/>
        <v>675.00000000000034</v>
      </c>
      <c r="G14" s="20">
        <v>572.03389830508502</v>
      </c>
      <c r="H14" s="22">
        <v>2.85</v>
      </c>
      <c r="I14" s="26">
        <v>1</v>
      </c>
      <c r="J14" s="26">
        <v>1</v>
      </c>
      <c r="K14" s="26">
        <v>1.046</v>
      </c>
      <c r="L14" s="26">
        <v>1.044</v>
      </c>
      <c r="M14" s="26">
        <v>1</v>
      </c>
      <c r="N14" s="26">
        <v>1</v>
      </c>
      <c r="O14" s="26">
        <v>1</v>
      </c>
      <c r="P14" s="26">
        <v>1</v>
      </c>
      <c r="Q14" s="26">
        <v>1</v>
      </c>
      <c r="R14" s="27">
        <f t="shared" si="8"/>
        <v>627.78701000000001</v>
      </c>
      <c r="S14" s="32">
        <v>5</v>
      </c>
      <c r="T14" s="36">
        <f t="shared" ref="T14:T18" si="9">R14*S14</f>
        <v>3138.93505</v>
      </c>
      <c r="U14" s="37">
        <f t="shared" ref="U14:U18" si="10">(T14-H14*S14)*1.18+H14*S14</f>
        <v>3701.3783589999998</v>
      </c>
      <c r="V14">
        <v>2.85</v>
      </c>
      <c r="X14" s="38"/>
    </row>
    <row r="15" spans="1:24" ht="38.25" x14ac:dyDescent="0.2">
      <c r="A15" s="3">
        <v>2018</v>
      </c>
      <c r="B15" s="3" t="s">
        <v>21</v>
      </c>
      <c r="C15" s="3" t="str">
        <f>C7</f>
        <v>Приобретение легковых автомобилей повышенной проходимости (64 шт.)</v>
      </c>
      <c r="D15" s="19" t="s">
        <v>22</v>
      </c>
      <c r="E15" s="18" t="s">
        <v>33</v>
      </c>
      <c r="F15" s="14">
        <f t="shared" si="7"/>
        <v>675.00000000000034</v>
      </c>
      <c r="G15" s="20">
        <v>572.03389830508502</v>
      </c>
      <c r="H15" s="22">
        <v>2.85</v>
      </c>
      <c r="I15" s="26">
        <v>1</v>
      </c>
      <c r="J15" s="26">
        <v>1</v>
      </c>
      <c r="K15" s="26">
        <v>1.046</v>
      </c>
      <c r="L15" s="26">
        <v>1</v>
      </c>
      <c r="M15" s="26">
        <v>1</v>
      </c>
      <c r="N15" s="26">
        <v>1</v>
      </c>
      <c r="O15" s="26">
        <v>1</v>
      </c>
      <c r="P15" s="26">
        <v>1</v>
      </c>
      <c r="Q15" s="26">
        <v>1</v>
      </c>
      <c r="R15" s="27">
        <f t="shared" si="8"/>
        <v>601.32856000000004</v>
      </c>
      <c r="S15" s="32">
        <v>9</v>
      </c>
      <c r="T15" s="36">
        <f t="shared" si="9"/>
        <v>5411.9570400000002</v>
      </c>
      <c r="U15" s="37">
        <f>0.00002+(T15-H15*S15)*1.18+H15*S15</f>
        <v>6381.4923272000005</v>
      </c>
      <c r="V15">
        <v>2.85</v>
      </c>
      <c r="X15" s="38"/>
    </row>
    <row r="16" spans="1:24" ht="38.25" x14ac:dyDescent="0.2">
      <c r="A16" s="3">
        <v>2022</v>
      </c>
      <c r="B16" s="3" t="s">
        <v>21</v>
      </c>
      <c r="C16" s="3" t="str">
        <f>C7</f>
        <v>Приобретение легковых автомобилей повышенной проходимости (64 шт.)</v>
      </c>
      <c r="D16" s="19" t="s">
        <v>22</v>
      </c>
      <c r="E16" s="18" t="s">
        <v>33</v>
      </c>
      <c r="F16" s="14">
        <f t="shared" si="7"/>
        <v>675.00000000000034</v>
      </c>
      <c r="G16" s="20">
        <v>572.03389830508502</v>
      </c>
      <c r="H16" s="22">
        <v>2.85</v>
      </c>
      <c r="I16" s="26">
        <v>1</v>
      </c>
      <c r="J16" s="26">
        <v>1</v>
      </c>
      <c r="K16" s="26">
        <v>1.046</v>
      </c>
      <c r="L16" s="26">
        <v>1.044</v>
      </c>
      <c r="M16" s="26">
        <v>1.042</v>
      </c>
      <c r="N16" s="26">
        <v>1.042</v>
      </c>
      <c r="O16" s="26">
        <v>1.042</v>
      </c>
      <c r="P16" s="26">
        <v>1</v>
      </c>
      <c r="Q16" s="26">
        <v>1</v>
      </c>
      <c r="R16" s="27">
        <f>ROUNDDOWN((G16+H16)*I16*J16*K16*L16*M16*N16*O16*P16*Q16,5)</f>
        <v>710.25693000000001</v>
      </c>
      <c r="S16" s="32">
        <v>2</v>
      </c>
      <c r="T16" s="36">
        <f t="shared" si="9"/>
        <v>1420.51386</v>
      </c>
      <c r="U16" s="37">
        <f>(T16-H16*S16)*1.18+H16*S16</f>
        <v>1675.1803548</v>
      </c>
      <c r="V16">
        <v>2.85</v>
      </c>
      <c r="X16" s="38"/>
    </row>
    <row r="17" spans="1:24" ht="38.25" x14ac:dyDescent="0.2">
      <c r="A17" s="3">
        <v>2023</v>
      </c>
      <c r="B17" s="3" t="s">
        <v>21</v>
      </c>
      <c r="C17" s="3" t="str">
        <f>C7</f>
        <v>Приобретение легковых автомобилей повышенной проходимости (64 шт.)</v>
      </c>
      <c r="D17" s="19" t="s">
        <v>22</v>
      </c>
      <c r="E17" s="18" t="s">
        <v>33</v>
      </c>
      <c r="F17" s="14">
        <f t="shared" si="7"/>
        <v>675.00000000000034</v>
      </c>
      <c r="G17" s="20">
        <v>572.03389830508502</v>
      </c>
      <c r="H17" s="22">
        <v>2.85</v>
      </c>
      <c r="I17" s="26">
        <v>1</v>
      </c>
      <c r="J17" s="26">
        <v>1</v>
      </c>
      <c r="K17" s="26">
        <v>1.046</v>
      </c>
      <c r="L17" s="26">
        <v>1.044</v>
      </c>
      <c r="M17" s="26">
        <v>1.042</v>
      </c>
      <c r="N17" s="26">
        <v>1.042</v>
      </c>
      <c r="O17" s="26">
        <v>1.042</v>
      </c>
      <c r="P17" s="26">
        <v>1.042</v>
      </c>
      <c r="Q17" s="26">
        <v>1</v>
      </c>
      <c r="R17" s="27">
        <f>ROUND((G17+H17)*I17*J17*K17*L17*M17*N17*O17*P17*Q17,5)</f>
        <v>740.08772999999997</v>
      </c>
      <c r="S17" s="32">
        <v>4</v>
      </c>
      <c r="T17" s="36">
        <f t="shared" si="9"/>
        <v>2960.3509199999999</v>
      </c>
      <c r="U17" s="37">
        <f t="shared" si="10"/>
        <v>3491.1620855999995</v>
      </c>
      <c r="V17">
        <v>2.85</v>
      </c>
      <c r="X17" s="38"/>
    </row>
    <row r="18" spans="1:24" ht="38.25" x14ac:dyDescent="0.2">
      <c r="A18" s="3">
        <v>2024</v>
      </c>
      <c r="B18" s="3" t="s">
        <v>21</v>
      </c>
      <c r="C18" s="3" t="str">
        <f>C7</f>
        <v>Приобретение легковых автомобилей повышенной проходимости (64 шт.)</v>
      </c>
      <c r="D18" s="19" t="s">
        <v>22</v>
      </c>
      <c r="E18" s="18" t="s">
        <v>33</v>
      </c>
      <c r="F18" s="14">
        <f t="shared" si="7"/>
        <v>675.00000000000034</v>
      </c>
      <c r="G18" s="20">
        <v>572.03389830508502</v>
      </c>
      <c r="H18" s="22">
        <v>2.85</v>
      </c>
      <c r="I18" s="26">
        <v>1</v>
      </c>
      <c r="J18" s="26">
        <v>1</v>
      </c>
      <c r="K18" s="26">
        <v>1.046</v>
      </c>
      <c r="L18" s="26">
        <v>1.044</v>
      </c>
      <c r="M18" s="26">
        <v>1.042</v>
      </c>
      <c r="N18" s="26">
        <v>1.042</v>
      </c>
      <c r="O18" s="26">
        <v>1.042</v>
      </c>
      <c r="P18" s="26">
        <v>1.042</v>
      </c>
      <c r="Q18" s="26">
        <v>1.042</v>
      </c>
      <c r="R18" s="27">
        <f>ROUND((G18+H18)*I18*J18*K18*L18*M18*N18*O18*P18*Q18,5)</f>
        <v>771.17141000000004</v>
      </c>
      <c r="S18" s="32">
        <v>4</v>
      </c>
      <c r="T18" s="36">
        <f t="shared" si="9"/>
        <v>3084.6856400000001</v>
      </c>
      <c r="U18" s="37">
        <f t="shared" si="10"/>
        <v>3637.8770552000001</v>
      </c>
      <c r="V18">
        <v>2.85</v>
      </c>
      <c r="X18" s="38"/>
    </row>
    <row r="19" spans="1:24" ht="19.5" customHeight="1" x14ac:dyDescent="0.2">
      <c r="A19" s="5" t="s">
        <v>18</v>
      </c>
      <c r="B19" s="1"/>
      <c r="C19" s="1"/>
      <c r="D19" s="3"/>
      <c r="E19" s="3"/>
      <c r="F19" s="10"/>
      <c r="G19" s="10"/>
      <c r="H19" s="21"/>
      <c r="I19" s="4"/>
      <c r="J19" s="2"/>
      <c r="K19" s="2"/>
      <c r="L19" s="2"/>
      <c r="M19" s="2"/>
      <c r="N19" s="2"/>
      <c r="O19" s="2"/>
      <c r="P19" s="2"/>
      <c r="Q19" s="2"/>
      <c r="R19" s="10"/>
      <c r="S19" s="13">
        <f>SUM(S7:S18)</f>
        <v>64</v>
      </c>
      <c r="T19" s="33">
        <f>SUM(T7:T18)</f>
        <v>37754.1322</v>
      </c>
      <c r="U19" s="33">
        <f>SUM(U7:U18)</f>
        <v>44517.044016</v>
      </c>
    </row>
    <row r="21" spans="1:24" x14ac:dyDescent="0.2">
      <c r="D21" s="8"/>
      <c r="E21" s="8"/>
      <c r="F21" s="8"/>
      <c r="G21" s="8"/>
      <c r="H21" s="8"/>
      <c r="I21" s="8"/>
      <c r="J21" s="8"/>
      <c r="S21" s="30"/>
      <c r="T21" s="29"/>
      <c r="U21" s="29"/>
    </row>
    <row r="22" spans="1:24" x14ac:dyDescent="0.2">
      <c r="C22" s="8" t="s">
        <v>19</v>
      </c>
      <c r="E22" s="8"/>
      <c r="F22" s="15" t="s">
        <v>26</v>
      </c>
      <c r="G22" s="8"/>
      <c r="H22" s="8"/>
      <c r="I22" s="8"/>
      <c r="J22" s="8"/>
      <c r="T22" s="35"/>
      <c r="U22" s="16"/>
    </row>
    <row r="23" spans="1:24" x14ac:dyDescent="0.2">
      <c r="C23" s="8" t="s">
        <v>20</v>
      </c>
      <c r="E23" s="8"/>
      <c r="F23" s="12">
        <v>43043</v>
      </c>
      <c r="G23" s="8"/>
      <c r="H23" s="8"/>
      <c r="I23" s="8"/>
      <c r="J23" s="8"/>
      <c r="T23" s="29"/>
      <c r="U23" s="29"/>
    </row>
    <row r="24" spans="1:24" x14ac:dyDescent="0.2">
      <c r="G24" s="8"/>
      <c r="H24" s="8"/>
      <c r="I24" s="8"/>
      <c r="J24" s="8"/>
      <c r="T24" s="39"/>
    </row>
    <row r="25" spans="1:24" x14ac:dyDescent="0.2">
      <c r="G25" s="8"/>
      <c r="H25" s="34"/>
      <c r="I25" s="34"/>
      <c r="J25" s="34"/>
      <c r="T25" s="39"/>
    </row>
    <row r="26" spans="1:24" x14ac:dyDescent="0.2">
      <c r="G26" s="8"/>
      <c r="H26" s="8"/>
      <c r="I26" s="8"/>
      <c r="J26" s="8"/>
    </row>
    <row r="27" spans="1:24" ht="25.5" x14ac:dyDescent="0.2">
      <c r="C27" s="11" t="s">
        <v>23</v>
      </c>
      <c r="E27" s="11"/>
      <c r="G27" s="8"/>
      <c r="H27" s="8"/>
      <c r="I27" s="8"/>
      <c r="J27" s="34"/>
    </row>
    <row r="28" spans="1:24" x14ac:dyDescent="0.2">
      <c r="D28" s="8"/>
      <c r="E28" s="8"/>
      <c r="F28" s="8"/>
      <c r="G28" s="8"/>
      <c r="H28" s="8"/>
      <c r="I28" s="8"/>
      <c r="J28" s="8"/>
    </row>
    <row r="29" spans="1:24" x14ac:dyDescent="0.2">
      <c r="D29" s="8"/>
      <c r="E29" s="8"/>
      <c r="F29" s="8"/>
      <c r="G29" s="8"/>
      <c r="H29" s="8"/>
      <c r="I29" s="8"/>
      <c r="J29" s="8"/>
    </row>
    <row r="30" spans="1:24" x14ac:dyDescent="0.2">
      <c r="D30" s="8"/>
      <c r="E30" s="8"/>
      <c r="F30" s="8"/>
      <c r="G30" s="8"/>
      <c r="H30" s="8"/>
      <c r="I30" s="8"/>
      <c r="J30" s="8"/>
    </row>
    <row r="31" spans="1:24" x14ac:dyDescent="0.2">
      <c r="D31" s="8"/>
      <c r="E31" s="8"/>
      <c r="F31" s="8"/>
      <c r="G31" s="8"/>
      <c r="H31" s="8"/>
      <c r="I31" s="8"/>
      <c r="J31" s="8"/>
    </row>
  </sheetData>
  <pageMargins left="0.7" right="0.7" top="0.75" bottom="0.75" header="0.3" footer="0.3"/>
  <pageSetup paperSize="9" orientation="portrait" r:id="rId1"/>
  <ignoredErrors>
    <ignoredError sqref="U1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komi0570</dc:creator>
  <cp:lastModifiedBy>Сверчкова Оксана Григорьевна</cp:lastModifiedBy>
  <dcterms:created xsi:type="dcterms:W3CDTF">2016-09-22T13:10:44Z</dcterms:created>
  <dcterms:modified xsi:type="dcterms:W3CDTF">2018-11-09T14:42:43Z</dcterms:modified>
</cp:coreProperties>
</file>